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45" windowHeight="456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<sst xmlns="http://schemas.openxmlformats.org/spreadsheetml/2006/main" count="87" uniqueCount="62">
  <si>
    <t>€</t>
  </si>
  <si>
    <t>%</t>
  </si>
  <si>
    <t>%*</t>
  </si>
  <si>
    <t>km</t>
  </si>
  <si>
    <t>l/100 km</t>
  </si>
  <si>
    <t>€**</t>
  </si>
  <si>
    <t>Minutes</t>
  </si>
  <si>
    <t>Litre</t>
  </si>
  <si>
    <t>Total</t>
  </si>
  <si>
    <t>Payback</t>
  </si>
  <si>
    <t>Remplir les cases jaunes avec les infos de l'utilisateur</t>
  </si>
  <si>
    <t>Semi-remorque 3 essieux (super single)</t>
  </si>
  <si>
    <t>Cout d'un pneu</t>
  </si>
  <si>
    <t>Réduction de la durée de vie du pneu</t>
  </si>
  <si>
    <t>Coût d'entretien par heure de contrôle de pression</t>
  </si>
  <si>
    <t>Coût du carburant par an</t>
  </si>
  <si>
    <t>Pourcentage de carburant économisé en utilisant ATIS</t>
  </si>
  <si>
    <t>Durée de vie moyenne</t>
  </si>
  <si>
    <t>Heures perdues par appel de service en raison de crevaisons</t>
  </si>
  <si>
    <t>Nombre de remorques équipées d'un ATIS</t>
  </si>
  <si>
    <t>Économie annuelle par remorque</t>
  </si>
  <si>
    <t>Coût de carburant économisé</t>
  </si>
  <si>
    <t>Coût des pièces de rechange tous les deux ans 170 €</t>
  </si>
  <si>
    <t>Coût du système monté sur remorque</t>
  </si>
  <si>
    <t>intérêt</t>
  </si>
  <si>
    <t>Année 1</t>
  </si>
  <si>
    <t>Année 2</t>
  </si>
  <si>
    <t>Année 3</t>
  </si>
  <si>
    <t>Année 4</t>
  </si>
  <si>
    <t>Année 5</t>
  </si>
  <si>
    <t>% de sous-gonflage inférieure à la pression recommandée</t>
  </si>
  <si>
    <t>Kilometrage annuel</t>
  </si>
  <si>
    <t>Temps de vérification et de gonflage des pneus par mois et par remorque</t>
  </si>
  <si>
    <t>Consommation carburant</t>
  </si>
  <si>
    <t>Cout du carburant par litre</t>
  </si>
  <si>
    <t>Qté de de carburant consommé par an</t>
  </si>
  <si>
    <t>Carburant économisé par an en utilisant ATIS</t>
  </si>
  <si>
    <t>Economie (Prevention des crevaisons)</t>
  </si>
  <si>
    <t>Coût des appels du service de depannage</t>
  </si>
  <si>
    <t>Nombre de pneus perdus par an due à une crevaison</t>
  </si>
  <si>
    <t>Salaire chauffeur par heure</t>
  </si>
  <si>
    <t>Nombre d'appels au service de depannage par année</t>
  </si>
  <si>
    <t>Bénéfice net total, flotte, année 1</t>
  </si>
  <si>
    <t>Bénéfice net total, flotte, année 2</t>
  </si>
  <si>
    <t>Bénéfice net total, flotte, année 3</t>
  </si>
  <si>
    <t>Bénéfice net total, flotte, année 4</t>
  </si>
  <si>
    <t>Bénéfice net total, flotte, année 5</t>
  </si>
  <si>
    <t>Mois</t>
  </si>
  <si>
    <t>Heures</t>
  </si>
  <si>
    <t>Benefice après 1 an pour une remorque</t>
  </si>
  <si>
    <t>Benefice après 2 ans pour une remorque</t>
  </si>
  <si>
    <t>Benefice après 3 ans pour une remorque</t>
  </si>
  <si>
    <t>Benefice après 4 ans pour une remorque</t>
  </si>
  <si>
    <t>Benefice après 5 ans pour une remorque</t>
  </si>
  <si>
    <t>** On suppose que le pneu est réutilisable</t>
  </si>
  <si>
    <t>* Michelin n% sous pression = 2% durée de vie du pneu</t>
  </si>
  <si>
    <t>Payback Analyses PSI</t>
  </si>
  <si>
    <t>Economie d'usure des pneus</t>
  </si>
  <si>
    <t>Economie due à la prévention des perforations</t>
  </si>
  <si>
    <t>Economie de MO (verification pression)</t>
  </si>
  <si>
    <t>prévision pessimiste</t>
  </si>
  <si>
    <t>prévision optimiste</t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</si>
</sst>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 &quot;km/anno&quot;"/>
    <numFmt numFmtId="189" formatCode="#,##0.00&quot; €/h&quot;"/>
    <numFmt numFmtId="190" formatCode="_-[$€]* #,##0.00_-;\-[$€]* #,##0.00_-;_-[$€]* &quot;-&quot;??_-;_-@_-"/>
    <numFmt numFmtId="191" formatCode="#,##0.0&quot; l/100km&quot;"/>
    <numFmt numFmtId="192" formatCode="#,###\ &quot; km&quot;"/>
    <numFmt numFmtId="193" formatCode="#,##0.0"/>
    <numFmt numFmtId="194" formatCode="0.0"/>
    <numFmt numFmtId="195" formatCode="&quot;Vrai&quot;;&quot;Vrai&quot;;&quot;Faux&quot;"/>
    <numFmt numFmtId="196" formatCode="&quot;Actif&quot;;&quot;Actif&quot;;&quot;Inactif&quot;"/>
    <numFmt numFmtId="197" formatCode="[$€-2]\ #,##0.00_);[Red]\([$€-2]\ #,##0.00\)"/>
  </numFmts>
  <fonts count="46">
    <font>
      <sz val="10"/>
      <name val="Arial"/>
      <family val="0"/>
    </font>
    <font>
      <b/>
      <sz val="14"/>
      <color indexed="53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Arial"/>
      <family val="0"/>
    </font>
    <font>
      <sz val="10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2"/>
      <color indexed="63"/>
      <name val="Arial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2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190" fontId="0" fillId="0" borderId="0" applyFont="0" applyFill="0" applyBorder="0" applyAlignment="0" applyProtection="0"/>
    <xf numFmtId="0" fontId="33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4" fontId="0" fillId="0" borderId="18" xfId="51" applyNumberFormat="1" applyFont="1" applyBorder="1" applyAlignment="1">
      <alignment/>
    </xf>
    <xf numFmtId="0" fontId="0" fillId="0" borderId="19" xfId="0" applyFont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8" xfId="0" applyNumberFormat="1" applyFont="1" applyBorder="1" applyAlignment="1">
      <alignment/>
    </xf>
    <xf numFmtId="0" fontId="0" fillId="0" borderId="20" xfId="0" applyFont="1" applyBorder="1" applyAlignment="1">
      <alignment/>
    </xf>
    <xf numFmtId="4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4" fontId="0" fillId="0" borderId="23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28" xfId="0" applyNumberFormat="1" applyFont="1" applyBorder="1" applyAlignment="1">
      <alignment/>
    </xf>
    <xf numFmtId="4" fontId="44" fillId="0" borderId="23" xfId="0" applyNumberFormat="1" applyFont="1" applyBorder="1" applyAlignment="1">
      <alignment/>
    </xf>
    <xf numFmtId="0" fontId="44" fillId="0" borderId="22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22" xfId="0" applyFont="1" applyFill="1" applyBorder="1" applyAlignment="1">
      <alignment/>
    </xf>
    <xf numFmtId="0" fontId="44" fillId="0" borderId="17" xfId="0" applyFont="1" applyBorder="1" applyAlignment="1">
      <alignment/>
    </xf>
    <xf numFmtId="3" fontId="44" fillId="0" borderId="18" xfId="0" applyNumberFormat="1" applyFont="1" applyBorder="1" applyAlignment="1">
      <alignment/>
    </xf>
    <xf numFmtId="3" fontId="44" fillId="0" borderId="23" xfId="0" applyNumberFormat="1" applyFont="1" applyBorder="1" applyAlignment="1">
      <alignment/>
    </xf>
    <xf numFmtId="3" fontId="0" fillId="33" borderId="28" xfId="0" applyNumberFormat="1" applyFont="1" applyFill="1" applyBorder="1" applyAlignment="1">
      <alignment/>
    </xf>
    <xf numFmtId="4" fontId="0" fillId="33" borderId="18" xfId="51" applyNumberFormat="1" applyFont="1" applyFill="1" applyBorder="1" applyAlignment="1">
      <alignment/>
    </xf>
    <xf numFmtId="3" fontId="0" fillId="33" borderId="18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3" fontId="0" fillId="33" borderId="29" xfId="0" applyNumberFormat="1" applyFont="1" applyFill="1" applyBorder="1" applyAlignment="1">
      <alignment/>
    </xf>
    <xf numFmtId="3" fontId="0" fillId="33" borderId="23" xfId="0" applyNumberFormat="1" applyFont="1" applyFill="1" applyBorder="1" applyAlignment="1">
      <alignment/>
    </xf>
    <xf numFmtId="1" fontId="44" fillId="33" borderId="28" xfId="0" applyNumberFormat="1" applyFont="1" applyFill="1" applyBorder="1" applyAlignment="1">
      <alignment/>
    </xf>
    <xf numFmtId="1" fontId="44" fillId="33" borderId="23" xfId="51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4" fontId="0" fillId="0" borderId="28" xfId="0" applyNumberFormat="1" applyFont="1" applyBorder="1" applyAlignment="1">
      <alignment horizontal="right"/>
    </xf>
    <xf numFmtId="0" fontId="44" fillId="0" borderId="30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0" fontId="44" fillId="0" borderId="27" xfId="0" applyFont="1" applyBorder="1" applyAlignment="1">
      <alignment/>
    </xf>
    <xf numFmtId="3" fontId="44" fillId="0" borderId="29" xfId="0" applyNumberFormat="1" applyFont="1" applyBorder="1" applyAlignment="1">
      <alignment/>
    </xf>
    <xf numFmtId="0" fontId="0" fillId="0" borderId="19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345"/>
          <c:w val="0.7315"/>
          <c:h val="0.831"/>
        </c:manualLayout>
      </c:layout>
      <c:barChart>
        <c:barDir val="col"/>
        <c:grouping val="clustered"/>
        <c:varyColors val="0"/>
        <c:ser>
          <c:idx val="1"/>
          <c:order val="0"/>
          <c:tx>
            <c:v>Payback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English!$D$46:$D$50</c:f>
              <c:numCache/>
            </c:numRef>
          </c:val>
        </c:ser>
        <c:axId val="58804133"/>
        <c:axId val="59475150"/>
      </c:barChart>
      <c:lineChart>
        <c:grouping val="stacked"/>
        <c:varyColors val="0"/>
        <c:ser>
          <c:idx val="2"/>
          <c:order val="1"/>
          <c:tx>
            <c:v>Interest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English!$D$39:$D$43</c:f>
              <c:numCache/>
            </c:numRef>
          </c:val>
          <c:smooth val="0"/>
        </c:ser>
        <c:axId val="58804133"/>
        <c:axId val="59475150"/>
      </c:lineChart>
      <c:catAx>
        <c:axId val="58804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75150"/>
        <c:crosses val="autoZero"/>
        <c:auto val="1"/>
        <c:lblOffset val="100"/>
        <c:tickLblSkip val="1"/>
        <c:noMultiLvlLbl val="0"/>
      </c:catAx>
      <c:valAx>
        <c:axId val="59475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Euro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04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"/>
          <c:y val="0.331"/>
          <c:w val="0.17175"/>
          <c:h val="0.1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58</xdr:row>
      <xdr:rowOff>142875</xdr:rowOff>
    </xdr:from>
    <xdr:to>
      <xdr:col>3</xdr:col>
      <xdr:colOff>609600</xdr:colOff>
      <xdr:row>76</xdr:row>
      <xdr:rowOff>76200</xdr:rowOff>
    </xdr:to>
    <xdr:graphicFrame>
      <xdr:nvGraphicFramePr>
        <xdr:cNvPr id="1" name="Chart 1"/>
        <xdr:cNvGraphicFramePr/>
      </xdr:nvGraphicFramePr>
      <xdr:xfrm>
        <a:off x="228600" y="11268075"/>
        <a:ext cx="54102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78</xdr:row>
      <xdr:rowOff>76200</xdr:rowOff>
    </xdr:from>
    <xdr:to>
      <xdr:col>3</xdr:col>
      <xdr:colOff>647700</xdr:colOff>
      <xdr:row>103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4439900"/>
          <a:ext cx="5495925" cy="412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676275</xdr:colOff>
      <xdr:row>97</xdr:row>
      <xdr:rowOff>152400</xdr:rowOff>
    </xdr:from>
    <xdr:ext cx="3114675" cy="219075"/>
    <xdr:sp>
      <xdr:nvSpPr>
        <xdr:cNvPr id="3" name="Text Box 3"/>
        <xdr:cNvSpPr txBox="1">
          <a:spLocks noChangeArrowheads="1"/>
        </xdr:cNvSpPr>
      </xdr:nvSpPr>
      <xdr:spPr>
        <a:xfrm>
          <a:off x="838200" y="17592675"/>
          <a:ext cx="31146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Inflation pressure in % of recommended value</a:t>
          </a:r>
        </a:p>
      </xdr:txBody>
    </xdr:sp>
    <xdr:clientData/>
  </xdr:oneCellAnchor>
  <xdr:oneCellAnchor>
    <xdr:from>
      <xdr:col>1</xdr:col>
      <xdr:colOff>104775</xdr:colOff>
      <xdr:row>87</xdr:row>
      <xdr:rowOff>38100</xdr:rowOff>
    </xdr:from>
    <xdr:ext cx="247650" cy="1343025"/>
    <xdr:sp>
      <xdr:nvSpPr>
        <xdr:cNvPr id="4" name="Text Box 4"/>
        <xdr:cNvSpPr txBox="1">
          <a:spLocks noChangeArrowheads="1"/>
        </xdr:cNvSpPr>
      </xdr:nvSpPr>
      <xdr:spPr>
        <a:xfrm>
          <a:off x="266700" y="15859125"/>
          <a:ext cx="247650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Life in%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1" max="1" width="2.421875" style="12" customWidth="1"/>
    <col min="2" max="2" width="64.8515625" style="12" bestFit="1" customWidth="1"/>
    <col min="3" max="3" width="8.140625" style="12" bestFit="1" customWidth="1"/>
    <col min="4" max="4" width="12.8515625" style="12" customWidth="1"/>
    <col min="5" max="16384" width="9.140625" style="12" customWidth="1"/>
  </cols>
  <sheetData>
    <row r="1" spans="1:2" s="6" customFormat="1" ht="12.75">
      <c r="A1" s="4"/>
      <c r="B1" s="5"/>
    </row>
    <row r="2" spans="1:4" s="7" customFormat="1" ht="18">
      <c r="A2" s="6"/>
      <c r="B2" s="61" t="s">
        <v>56</v>
      </c>
      <c r="C2" s="62"/>
      <c r="D2" s="62"/>
    </row>
    <row r="3" spans="2:4" s="7" customFormat="1" ht="18.75" thickBot="1">
      <c r="B3" s="8"/>
      <c r="C3" s="8"/>
      <c r="D3" s="8"/>
    </row>
    <row r="4" spans="2:4" s="7" customFormat="1" ht="18.75" thickBot="1">
      <c r="B4" s="63" t="s">
        <v>10</v>
      </c>
      <c r="C4" s="64"/>
      <c r="D4" s="65"/>
    </row>
    <row r="5" s="7" customFormat="1" ht="13.5" thickBot="1"/>
    <row r="6" spans="1:4" ht="16.5" thickBot="1">
      <c r="A6" s="7"/>
      <c r="B6" s="9" t="s">
        <v>11</v>
      </c>
      <c r="C6" s="10"/>
      <c r="D6" s="11"/>
    </row>
    <row r="7" spans="2:4" ht="12.75">
      <c r="B7" s="45" t="s">
        <v>12</v>
      </c>
      <c r="C7" s="14" t="s">
        <v>0</v>
      </c>
      <c r="D7" s="37">
        <v>0</v>
      </c>
    </row>
    <row r="8" spans="2:9" ht="15">
      <c r="B8" s="49" t="s">
        <v>30</v>
      </c>
      <c r="C8" s="15" t="s">
        <v>1</v>
      </c>
      <c r="D8" s="38">
        <v>0</v>
      </c>
      <c r="I8" s="47"/>
    </row>
    <row r="9" spans="2:9" ht="15">
      <c r="B9" s="49" t="s">
        <v>13</v>
      </c>
      <c r="C9" s="15" t="s">
        <v>2</v>
      </c>
      <c r="D9" s="16">
        <f>D8*2</f>
        <v>0</v>
      </c>
      <c r="I9" s="47"/>
    </row>
    <row r="10" spans="2:9" ht="15">
      <c r="B10" s="49" t="s">
        <v>31</v>
      </c>
      <c r="C10" s="15" t="s">
        <v>3</v>
      </c>
      <c r="D10" s="39">
        <v>0</v>
      </c>
      <c r="I10" s="47"/>
    </row>
    <row r="11" spans="2:9" ht="15">
      <c r="B11" s="49" t="s">
        <v>14</v>
      </c>
      <c r="C11" s="15" t="s">
        <v>0</v>
      </c>
      <c r="D11" s="39">
        <v>0</v>
      </c>
      <c r="I11" s="47"/>
    </row>
    <row r="12" spans="2:9" ht="15">
      <c r="B12" s="49" t="s">
        <v>32</v>
      </c>
      <c r="C12" s="15" t="s">
        <v>6</v>
      </c>
      <c r="D12" s="39">
        <v>0</v>
      </c>
      <c r="I12" s="47"/>
    </row>
    <row r="13" spans="2:9" ht="15">
      <c r="B13" s="49" t="s">
        <v>33</v>
      </c>
      <c r="C13" s="15" t="s">
        <v>4</v>
      </c>
      <c r="D13" s="40">
        <v>0</v>
      </c>
      <c r="I13" s="47"/>
    </row>
    <row r="14" spans="2:9" ht="15">
      <c r="B14" s="49" t="s">
        <v>34</v>
      </c>
      <c r="C14" s="15" t="s">
        <v>0</v>
      </c>
      <c r="D14" s="40">
        <v>0</v>
      </c>
      <c r="I14" s="47"/>
    </row>
    <row r="15" spans="2:9" ht="15">
      <c r="B15" s="49" t="s">
        <v>35</v>
      </c>
      <c r="C15" s="15" t="s">
        <v>7</v>
      </c>
      <c r="D15" s="18">
        <f>(D10/100)*D13</f>
        <v>0</v>
      </c>
      <c r="I15" s="47"/>
    </row>
    <row r="16" spans="2:9" ht="15">
      <c r="B16" s="49" t="s">
        <v>15</v>
      </c>
      <c r="C16" s="15" t="s">
        <v>0</v>
      </c>
      <c r="D16" s="19">
        <f>D15*D14</f>
        <v>0</v>
      </c>
      <c r="I16" s="47"/>
    </row>
    <row r="17" spans="2:9" ht="15">
      <c r="B17" s="49" t="s">
        <v>16</v>
      </c>
      <c r="C17" s="20" t="s">
        <v>1</v>
      </c>
      <c r="D17" s="21">
        <f>D8/8</f>
        <v>0</v>
      </c>
      <c r="I17" s="47"/>
    </row>
    <row r="18" spans="2:9" ht="15.75" thickBot="1">
      <c r="B18" s="3" t="s">
        <v>36</v>
      </c>
      <c r="C18" s="22" t="s">
        <v>7</v>
      </c>
      <c r="D18" s="23">
        <f>D15*(D17/100)</f>
        <v>0</v>
      </c>
      <c r="I18" s="47"/>
    </row>
    <row r="19" ht="13.5" thickBot="1">
      <c r="I19" s="46"/>
    </row>
    <row r="20" spans="2:9" ht="16.5" thickBot="1">
      <c r="B20" s="24" t="s">
        <v>37</v>
      </c>
      <c r="C20" s="25"/>
      <c r="D20" s="26"/>
      <c r="I20" s="47"/>
    </row>
    <row r="21" spans="2:9" ht="15">
      <c r="B21" s="49" t="s">
        <v>38</v>
      </c>
      <c r="C21" s="27" t="s">
        <v>0</v>
      </c>
      <c r="D21" s="41">
        <v>0</v>
      </c>
      <c r="I21" s="47"/>
    </row>
    <row r="22" spans="2:9" ht="15">
      <c r="B22" s="49" t="s">
        <v>39</v>
      </c>
      <c r="C22" s="15"/>
      <c r="D22" s="40">
        <v>0</v>
      </c>
      <c r="I22" s="47"/>
    </row>
    <row r="23" spans="2:9" ht="15">
      <c r="B23" s="49" t="s">
        <v>17</v>
      </c>
      <c r="C23" s="15" t="s">
        <v>3</v>
      </c>
      <c r="D23" s="39">
        <v>0</v>
      </c>
      <c r="I23" s="47"/>
    </row>
    <row r="24" spans="2:9" ht="15">
      <c r="B24" s="49" t="s">
        <v>40</v>
      </c>
      <c r="C24" s="15" t="s">
        <v>0</v>
      </c>
      <c r="D24" s="39">
        <v>0</v>
      </c>
      <c r="I24" s="47"/>
    </row>
    <row r="25" spans="2:9" ht="15">
      <c r="B25" s="49" t="s">
        <v>41</v>
      </c>
      <c r="C25" s="15"/>
      <c r="D25" s="40">
        <v>0</v>
      </c>
      <c r="I25" s="47"/>
    </row>
    <row r="26" spans="2:9" ht="15">
      <c r="B26" s="49" t="s">
        <v>18</v>
      </c>
      <c r="C26" s="51" t="s">
        <v>48</v>
      </c>
      <c r="D26" s="39">
        <v>0</v>
      </c>
      <c r="I26" s="47"/>
    </row>
    <row r="27" spans="2:9" ht="15.75" thickBot="1">
      <c r="B27" s="3" t="s">
        <v>19</v>
      </c>
      <c r="C27" s="22"/>
      <c r="D27" s="42">
        <v>0</v>
      </c>
      <c r="I27" s="47"/>
    </row>
    <row r="28" ht="13.5" thickBot="1">
      <c r="I28" s="46"/>
    </row>
    <row r="29" spans="2:9" ht="16.5" thickBot="1">
      <c r="B29" s="24" t="s">
        <v>20</v>
      </c>
      <c r="C29" s="25"/>
      <c r="D29" s="26"/>
      <c r="I29" s="47"/>
    </row>
    <row r="30" spans="2:9" ht="15">
      <c r="B30" s="60" t="s">
        <v>57</v>
      </c>
      <c r="C30" s="15" t="s">
        <v>0</v>
      </c>
      <c r="D30" s="19" t="e">
        <f>6*D7*(D9/100)*(D10/D23)</f>
        <v>#DIV/0!</v>
      </c>
      <c r="I30" s="47"/>
    </row>
    <row r="31" spans="2:9" ht="15">
      <c r="B31" s="49" t="s">
        <v>58</v>
      </c>
      <c r="C31" s="15" t="s">
        <v>5</v>
      </c>
      <c r="D31" s="19">
        <f>(D24*D25*D26)+(D21*D22)+(D22*D7)</f>
        <v>0</v>
      </c>
      <c r="I31" s="47"/>
    </row>
    <row r="32" spans="2:9" ht="15">
      <c r="B32" s="49" t="s">
        <v>59</v>
      </c>
      <c r="C32" s="15" t="s">
        <v>0</v>
      </c>
      <c r="D32" s="19">
        <f>(D12/60)*D11*12</f>
        <v>0</v>
      </c>
      <c r="I32" s="47"/>
    </row>
    <row r="33" spans="2:9" ht="15">
      <c r="B33" s="49" t="s">
        <v>21</v>
      </c>
      <c r="C33" s="15" t="s">
        <v>0</v>
      </c>
      <c r="D33" s="19">
        <f>D18*D14</f>
        <v>0</v>
      </c>
      <c r="I33" s="47"/>
    </row>
    <row r="34" spans="2:9" ht="15">
      <c r="B34" s="17" t="s">
        <v>8</v>
      </c>
      <c r="C34" s="20" t="s">
        <v>0</v>
      </c>
      <c r="D34" s="21" t="e">
        <f>SUM(D30:D33)-D35</f>
        <v>#DIV/0!</v>
      </c>
      <c r="I34" s="47"/>
    </row>
    <row r="35" spans="2:9" ht="15.75" thickBot="1">
      <c r="B35" s="53" t="s">
        <v>22</v>
      </c>
      <c r="C35" s="31" t="s">
        <v>0</v>
      </c>
      <c r="D35" s="30">
        <v>85</v>
      </c>
      <c r="E35" s="1" t="s">
        <v>60</v>
      </c>
      <c r="I35" s="47"/>
    </row>
    <row r="36" spans="2:9" ht="13.5" thickBot="1">
      <c r="B36" s="1"/>
      <c r="D36" s="28"/>
      <c r="I36" s="46"/>
    </row>
    <row r="37" spans="2:9" ht="15">
      <c r="B37" s="54" t="s">
        <v>23</v>
      </c>
      <c r="C37" s="32" t="s">
        <v>0</v>
      </c>
      <c r="D37" s="43">
        <v>2000</v>
      </c>
      <c r="I37" s="47"/>
    </row>
    <row r="38" spans="2:9" s="1" customFormat="1" ht="15.75" thickBot="1">
      <c r="B38" s="56" t="s">
        <v>24</v>
      </c>
      <c r="C38" s="33" t="s">
        <v>1</v>
      </c>
      <c r="D38" s="44">
        <v>5</v>
      </c>
      <c r="E38" s="1" t="s">
        <v>61</v>
      </c>
      <c r="I38" s="47"/>
    </row>
    <row r="39" spans="2:9" s="1" customFormat="1" ht="15">
      <c r="B39" s="57" t="s">
        <v>25</v>
      </c>
      <c r="C39" s="58" t="s">
        <v>0</v>
      </c>
      <c r="D39" s="59">
        <f>D37*(1+$D$38/100)</f>
        <v>2100</v>
      </c>
      <c r="I39" s="47"/>
    </row>
    <row r="40" spans="2:9" s="1" customFormat="1" ht="15">
      <c r="B40" s="55" t="s">
        <v>26</v>
      </c>
      <c r="C40" s="34" t="s">
        <v>0</v>
      </c>
      <c r="D40" s="35">
        <f>D39*(1+$D$38/100)</f>
        <v>2205</v>
      </c>
      <c r="I40" s="47"/>
    </row>
    <row r="41" spans="2:9" s="1" customFormat="1" ht="15">
      <c r="B41" s="55" t="s">
        <v>27</v>
      </c>
      <c r="C41" s="34" t="s">
        <v>0</v>
      </c>
      <c r="D41" s="35">
        <f>D40*(1+$D$38/100)</f>
        <v>2315.25</v>
      </c>
      <c r="I41" s="47"/>
    </row>
    <row r="42" spans="2:9" s="1" customFormat="1" ht="15">
      <c r="B42" s="55" t="s">
        <v>28</v>
      </c>
      <c r="C42" s="34" t="s">
        <v>0</v>
      </c>
      <c r="D42" s="35">
        <f>D41*(1+$D$38/100)</f>
        <v>2431.0125000000003</v>
      </c>
      <c r="I42" s="47"/>
    </row>
    <row r="43" spans="2:9" s="1" customFormat="1" ht="15.75" thickBot="1">
      <c r="B43" s="56" t="s">
        <v>29</v>
      </c>
      <c r="C43" s="31" t="s">
        <v>0</v>
      </c>
      <c r="D43" s="36">
        <f>D42*(1+$D$38/100)</f>
        <v>2552.5631250000006</v>
      </c>
      <c r="I43" s="47"/>
    </row>
    <row r="44" ht="13.5" thickBot="1">
      <c r="I44" s="46"/>
    </row>
    <row r="45" spans="2:9" ht="15">
      <c r="B45" s="13" t="s">
        <v>9</v>
      </c>
      <c r="C45" s="50" t="s">
        <v>47</v>
      </c>
      <c r="D45" s="29" t="e">
        <f>(D43/(D34-(D35)))*12</f>
        <v>#DIV/0!</v>
      </c>
      <c r="I45" s="47"/>
    </row>
    <row r="46" spans="2:9" ht="15">
      <c r="B46" s="49" t="s">
        <v>49</v>
      </c>
      <c r="C46" s="15">
        <v>1</v>
      </c>
      <c r="D46" s="19" t="e">
        <f>D34-D37-D35%</f>
        <v>#DIV/0!</v>
      </c>
      <c r="I46" s="47"/>
    </row>
    <row r="47" spans="2:9" ht="15">
      <c r="B47" s="49" t="s">
        <v>50</v>
      </c>
      <c r="C47" s="15">
        <v>2</v>
      </c>
      <c r="D47" s="19" t="e">
        <f>D46+D34-D35</f>
        <v>#DIV/0!</v>
      </c>
      <c r="I47" s="47"/>
    </row>
    <row r="48" spans="2:9" ht="15">
      <c r="B48" s="49" t="s">
        <v>51</v>
      </c>
      <c r="C48" s="15">
        <v>3</v>
      </c>
      <c r="D48" s="19" t="e">
        <f>D47+D34-D35</f>
        <v>#DIV/0!</v>
      </c>
      <c r="I48" s="47"/>
    </row>
    <row r="49" spans="2:9" ht="15">
      <c r="B49" s="49" t="s">
        <v>52</v>
      </c>
      <c r="C49" s="15">
        <v>4</v>
      </c>
      <c r="D49" s="19" t="e">
        <f>D48+D34-D35</f>
        <v>#DIV/0!</v>
      </c>
      <c r="I49" s="47"/>
    </row>
    <row r="50" spans="2:9" ht="15.75" thickBot="1">
      <c r="B50" s="2" t="s">
        <v>53</v>
      </c>
      <c r="C50" s="20">
        <v>5</v>
      </c>
      <c r="D50" s="21" t="e">
        <f>D49+D34-D35</f>
        <v>#DIV/0!</v>
      </c>
      <c r="I50" s="47"/>
    </row>
    <row r="51" spans="2:9" ht="15">
      <c r="B51" s="45" t="s">
        <v>42</v>
      </c>
      <c r="C51" s="14" t="s">
        <v>0</v>
      </c>
      <c r="D51" s="52" t="e">
        <f>D46*D27</f>
        <v>#DIV/0!</v>
      </c>
      <c r="I51" s="47"/>
    </row>
    <row r="52" spans="2:9" ht="15">
      <c r="B52" s="49" t="s">
        <v>43</v>
      </c>
      <c r="C52" s="15" t="s">
        <v>0</v>
      </c>
      <c r="D52" s="19" t="e">
        <f>D47*D27</f>
        <v>#DIV/0!</v>
      </c>
      <c r="I52" s="47"/>
    </row>
    <row r="53" spans="2:9" ht="15">
      <c r="B53" s="49" t="s">
        <v>44</v>
      </c>
      <c r="C53" s="15" t="s">
        <v>0</v>
      </c>
      <c r="D53" s="19" t="e">
        <f>D48*D27</f>
        <v>#DIV/0!</v>
      </c>
      <c r="I53" s="47"/>
    </row>
    <row r="54" spans="2:9" ht="15">
      <c r="B54" s="49" t="s">
        <v>45</v>
      </c>
      <c r="C54" s="15" t="s">
        <v>0</v>
      </c>
      <c r="D54" s="19" t="e">
        <f>D49*D27</f>
        <v>#DIV/0!</v>
      </c>
      <c r="I54" s="47"/>
    </row>
    <row r="55" spans="2:9" ht="15.75" thickBot="1">
      <c r="B55" s="3" t="s">
        <v>46</v>
      </c>
      <c r="C55" s="22" t="s">
        <v>0</v>
      </c>
      <c r="D55" s="23" t="e">
        <f>D50*D27</f>
        <v>#DIV/0!</v>
      </c>
      <c r="I55" s="47"/>
    </row>
    <row r="56" ht="12.75">
      <c r="I56" s="46"/>
    </row>
    <row r="57" spans="2:9" ht="15">
      <c r="B57" s="1" t="s">
        <v>55</v>
      </c>
      <c r="I57" s="47"/>
    </row>
    <row r="58" spans="2:9" ht="15">
      <c r="B58" s="1" t="s">
        <v>54</v>
      </c>
      <c r="I58" s="48"/>
    </row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</sheetData>
  <sheetProtection/>
  <mergeCells count="2">
    <mergeCell ref="B2:D2"/>
    <mergeCell ref="B4:D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SAF-HOLLAND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juanpea</dc:creator>
  <cp:keywords/>
  <dc:description/>
  <cp:lastModifiedBy>David BOYART</cp:lastModifiedBy>
  <cp:lastPrinted>2010-06-15T18:31:03Z</cp:lastPrinted>
  <dcterms:created xsi:type="dcterms:W3CDTF">2008-09-17T08:01:21Z</dcterms:created>
  <dcterms:modified xsi:type="dcterms:W3CDTF">2013-01-09T13:24:48Z</dcterms:modified>
  <cp:category/>
  <cp:version/>
  <cp:contentType/>
  <cp:contentStatus/>
</cp:coreProperties>
</file>